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aniel Kowalczyk\POWERGO\Sprzedaż\Klienci\GPW Czerwonak\ZP\SIWZ\"/>
    </mc:Choice>
  </mc:AlternateContent>
  <bookViews>
    <workbookView xWindow="480" yWindow="105" windowWidth="11475" windowHeight="7740"/>
  </bookViews>
  <sheets>
    <sheet name="Oferta Cenowa" sheetId="3" r:id="rId1"/>
    <sheet name="Zestawienie Obiektów" sheetId="1" r:id="rId2"/>
    <sheet name="Zużycie energii" sheetId="2" r:id="rId3"/>
  </sheets>
  <calcPr calcId="152511"/>
</workbook>
</file>

<file path=xl/calcChain.xml><?xml version="1.0" encoding="utf-8"?>
<calcChain xmlns="http://schemas.openxmlformats.org/spreadsheetml/2006/main">
  <c r="A8" i="2" l="1"/>
  <c r="A3" i="2"/>
  <c r="A4" i="2"/>
  <c r="A5" i="2"/>
  <c r="A6" i="2"/>
  <c r="A7" i="2"/>
  <c r="A9" i="2"/>
  <c r="A10" i="2"/>
  <c r="D3" i="3"/>
  <c r="D4" i="3"/>
  <c r="D5" i="3"/>
  <c r="D6" i="3"/>
  <c r="D7" i="3"/>
  <c r="D8" i="3"/>
  <c r="D9" i="3"/>
  <c r="D10" i="3"/>
  <c r="E2" i="2" l="1"/>
  <c r="E3" i="2"/>
  <c r="E4" i="2"/>
  <c r="E5" i="2"/>
  <c r="E6" i="2"/>
  <c r="E7" i="2"/>
  <c r="E8" i="2"/>
  <c r="E9" i="2"/>
  <c r="E10" i="2"/>
  <c r="D2" i="3"/>
  <c r="A3" i="3"/>
  <c r="B3" i="3"/>
  <c r="C3" i="3"/>
  <c r="A4" i="3"/>
  <c r="B4" i="3"/>
  <c r="C4" i="3"/>
  <c r="A5" i="3"/>
  <c r="B5" i="3"/>
  <c r="C5" i="3"/>
  <c r="A6" i="3"/>
  <c r="B6" i="3"/>
  <c r="C6" i="3"/>
  <c r="A7" i="3"/>
  <c r="B7" i="3"/>
  <c r="C7" i="3"/>
  <c r="A8" i="3"/>
  <c r="B8" i="3"/>
  <c r="C8" i="3"/>
  <c r="A9" i="3"/>
  <c r="B9" i="3"/>
  <c r="C9" i="3"/>
  <c r="A10" i="3"/>
  <c r="B10" i="3"/>
  <c r="C10" i="3"/>
  <c r="C2" i="3"/>
  <c r="B2" i="3"/>
  <c r="A2" i="3"/>
  <c r="J10" i="2"/>
  <c r="B10" i="2"/>
  <c r="C10" i="2"/>
  <c r="D10" i="2"/>
  <c r="I11" i="2"/>
  <c r="J9" i="2"/>
  <c r="E10" i="3" s="1"/>
  <c r="J7" i="2"/>
  <c r="E7" i="3" s="1"/>
  <c r="J6" i="2"/>
  <c r="E6" i="3" s="1"/>
  <c r="J5" i="2"/>
  <c r="E5" i="3" s="1"/>
  <c r="J3" i="2"/>
  <c r="E3" i="3" s="1"/>
  <c r="J4" i="2"/>
  <c r="E4" i="3" s="1"/>
  <c r="J8" i="2"/>
  <c r="E8" i="3" s="1"/>
  <c r="J2" i="2"/>
  <c r="D2" i="2"/>
  <c r="D3" i="2"/>
  <c r="D4" i="2"/>
  <c r="D5" i="2"/>
  <c r="D6" i="2"/>
  <c r="D7" i="2"/>
  <c r="D8" i="2"/>
  <c r="D9" i="2"/>
  <c r="C2" i="2"/>
  <c r="C3" i="2"/>
  <c r="C4" i="2"/>
  <c r="C5" i="2"/>
  <c r="C6" i="2"/>
  <c r="C7" i="2"/>
  <c r="C8" i="2"/>
  <c r="C9" i="2"/>
  <c r="B2" i="2"/>
  <c r="B3" i="2"/>
  <c r="B4" i="2"/>
  <c r="B5" i="2"/>
  <c r="B6" i="2"/>
  <c r="B7" i="2"/>
  <c r="B8" i="2"/>
  <c r="B9" i="2"/>
  <c r="A2" i="2"/>
  <c r="E9" i="3" l="1"/>
  <c r="J11" i="2"/>
  <c r="E2" i="3"/>
  <c r="H2" i="3" s="1"/>
  <c r="J2" i="3" s="1"/>
  <c r="H9" i="3"/>
  <c r="J9" i="3" s="1"/>
  <c r="H5" i="3"/>
  <c r="J5" i="3" s="1"/>
  <c r="H8" i="3"/>
  <c r="J8" i="3" s="1"/>
  <c r="H4" i="3"/>
  <c r="J4" i="3" s="1"/>
  <c r="E11" i="3"/>
  <c r="H7" i="3"/>
  <c r="J7" i="3" s="1"/>
  <c r="H3" i="3"/>
  <c r="J3" i="3" s="1"/>
  <c r="H10" i="3"/>
  <c r="J10" i="3" s="1"/>
  <c r="H6" i="3"/>
  <c r="J6" i="3" s="1"/>
  <c r="J11" i="3" l="1"/>
  <c r="H11" i="3"/>
</calcChain>
</file>

<file path=xl/sharedStrings.xml><?xml version="1.0" encoding="utf-8"?>
<sst xmlns="http://schemas.openxmlformats.org/spreadsheetml/2006/main" count="130" uniqueCount="72">
  <si>
    <t>l.p.</t>
  </si>
  <si>
    <t>Punkt poboru</t>
  </si>
  <si>
    <t>Rodzaj obiektu</t>
  </si>
  <si>
    <t>adres/ulica</t>
  </si>
  <si>
    <t>nr</t>
  </si>
  <si>
    <t>kod pocztowy</t>
  </si>
  <si>
    <t>miejscowość</t>
  </si>
  <si>
    <t>numer ewidencyjny/Ppe</t>
  </si>
  <si>
    <t>nr licznika</t>
  </si>
  <si>
    <t>taryfa</t>
  </si>
  <si>
    <t>Potasze</t>
  </si>
  <si>
    <t>stacja wodociągowa</t>
  </si>
  <si>
    <t>303.0003604</t>
  </si>
  <si>
    <t>B21</t>
  </si>
  <si>
    <t>Kicin</t>
  </si>
  <si>
    <t>Poznańska</t>
  </si>
  <si>
    <t>C21</t>
  </si>
  <si>
    <t>moc umowna [kW]</t>
  </si>
  <si>
    <t>Promnice</t>
  </si>
  <si>
    <t>Północna</t>
  </si>
  <si>
    <t>C11</t>
  </si>
  <si>
    <t>Annowo</t>
  </si>
  <si>
    <t>Owińska</t>
  </si>
  <si>
    <t>Bydgoska</t>
  </si>
  <si>
    <t>Czerwonak</t>
  </si>
  <si>
    <t>Okrężna</t>
  </si>
  <si>
    <t>Czerwonak/Kicin</t>
  </si>
  <si>
    <t>Mesko/Bolechowo</t>
  </si>
  <si>
    <t>Obornicka</t>
  </si>
  <si>
    <t>Bolechowo</t>
  </si>
  <si>
    <t>PLENED00000590000000001246704556</t>
  </si>
  <si>
    <t>Potasze WO-6352</t>
  </si>
  <si>
    <t>PLENED00000590000000001174023550</t>
  </si>
  <si>
    <t>62-005</t>
  </si>
  <si>
    <t>62-004</t>
  </si>
  <si>
    <t>dz 104/18</t>
  </si>
  <si>
    <t>PLENED00000590000000000475146524</t>
  </si>
  <si>
    <t>PLENED00000590000000000038475522</t>
  </si>
  <si>
    <t>PLENED00000590000000001199029518</t>
  </si>
  <si>
    <t>Kicin WO-1921</t>
  </si>
  <si>
    <t>PLENED00000590000000000048229589</t>
  </si>
  <si>
    <t>PLENED00000590000000001244023515</t>
  </si>
  <si>
    <t>PLENED00000590000000001173790507</t>
  </si>
  <si>
    <t>OSD</t>
  </si>
  <si>
    <t>ENEA Operator</t>
  </si>
  <si>
    <t>Obecny Sprzedawca</t>
  </si>
  <si>
    <t>Data obowiazywania umowy z obecnym sprzedawcą</t>
  </si>
  <si>
    <t>Umowa sprzedazy wypowiedziana TAK/NIE</t>
  </si>
  <si>
    <t>TAK</t>
  </si>
  <si>
    <t>data rozpoczęcia sprzedazy</t>
  </si>
  <si>
    <t>data zakończenia sprzedazy</t>
  </si>
  <si>
    <t>ilość miesięcy</t>
  </si>
  <si>
    <t>planowane zużycie energii MWh dla umowy</t>
  </si>
  <si>
    <t>Suma</t>
  </si>
  <si>
    <t>planowane zużycie energii MWh/rok</t>
  </si>
  <si>
    <t>Lp   (1)</t>
  </si>
  <si>
    <t>obiekt                        (2)</t>
  </si>
  <si>
    <t>nr licznika      (3)</t>
  </si>
  <si>
    <t>il. Miesięcy      (4)</t>
  </si>
  <si>
    <t>ilość energii MWh      (5)</t>
  </si>
  <si>
    <t>stawka netto MWh   (6)</t>
  </si>
  <si>
    <t>Opłata Handlowa / miesiąc   (7)</t>
  </si>
  <si>
    <t>% VAT    (9)</t>
  </si>
  <si>
    <t>Wartość oferty brutto (10)=8x9</t>
  </si>
  <si>
    <t>wartość oferty netto (8) = (5)x(6) +( 4)x(7)</t>
  </si>
  <si>
    <t>Taryfa</t>
  </si>
  <si>
    <t xml:space="preserve">3. Cena jednostkowa w rubr. 4 powinna być podana w formacie 0,00 zł. tj. z dokładnością do dwóch miejsc po przecinku. </t>
  </si>
  <si>
    <t>4. Podatek Vat powinien zostać wyliczony zgodnie z obowiązującymi w dniu składania oferty przepisami prawa.</t>
  </si>
  <si>
    <t>AXPO</t>
  </si>
  <si>
    <t xml:space="preserve"> PLENED00000590000000000110360982</t>
  </si>
  <si>
    <t>Data i Podpis</t>
  </si>
  <si>
    <t>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</si>
</sst>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6" xfId="0" applyFont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2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44" fontId="6" fillId="0" borderId="0" xfId="0" applyNumberFormat="1" applyFont="1"/>
    <xf numFmtId="0" fontId="5" fillId="0" borderId="0" xfId="0" applyFont="1" applyFill="1"/>
    <xf numFmtId="44" fontId="0" fillId="0" borderId="0" xfId="1" applyFont="1" applyFill="1"/>
    <xf numFmtId="14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53"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</dxf>
    <dxf>
      <alignment horizontal="center" vertical="bottom" textRotation="0" wrapText="0" indent="0" justifyLastLine="0" shrinkToFit="0" readingOrder="0"/>
    </dxf>
    <dxf>
      <numFmt numFmtId="2" formatCode="0.00"/>
    </dxf>
    <dxf>
      <numFmt numFmtId="2" formatCode="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alignment horizontal="center" textRotation="0" indent="0" justifyLastLine="0" shrinkToFit="0" readingOrder="0"/>
    </dxf>
    <dxf>
      <numFmt numFmtId="19" formatCode="yyyy/mm/dd"/>
      <alignment horizontal="center" textRotation="0" indent="0" justifyLastLine="0" shrinkToFit="0" readingOrder="0"/>
    </dxf>
    <dxf>
      <numFmt numFmtId="19" formatCode="yyyy/mm/dd"/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1:J11" totalsRowCount="1" headerRowDxfId="52">
  <autoFilter ref="A1:J10"/>
  <tableColumns count="10">
    <tableColumn id="1" name="Lp   (1)" totalsRowLabel="Suma" dataDxfId="51">
      <calculatedColumnFormula>Tabela2[[#This Row],[l.p.]]</calculatedColumnFormula>
    </tableColumn>
    <tableColumn id="2" name="obiekt                        (2)" dataDxfId="50">
      <calculatedColumnFormula>Tabela2[[#This Row],[Punkt poboru]]</calculatedColumnFormula>
    </tableColumn>
    <tableColumn id="3" name="nr licznika      (3)" dataDxfId="49">
      <calculatedColumnFormula>Tabela2[[#This Row],[nr licznika]]</calculatedColumnFormula>
    </tableColumn>
    <tableColumn id="4" name="il. Miesięcy      (4)" dataDxfId="48">
      <calculatedColumnFormula>Tabela1[[#This Row],[ilość miesięcy]]</calculatedColumnFormula>
    </tableColumn>
    <tableColumn id="5" name="ilość energii MWh      (5)" totalsRowFunction="sum" dataDxfId="47" totalsRowDxfId="3">
      <calculatedColumnFormula>Tabela1[[#This Row],[planowane zużycie energii MWh dla umowy]]</calculatedColumnFormula>
    </tableColumn>
    <tableColumn id="6" name="stawka netto MWh   (6)" dataDxfId="46"/>
    <tableColumn id="7" name="Opłata Handlowa / miesiąc   (7)"/>
    <tableColumn id="8" name="wartość oferty netto (8) = (5)x(6) +( 4)x(7)" totalsRowFunction="sum" dataDxfId="45" totalsRowDxfId="2" dataCellStyle="Walutowy">
      <calculatedColumnFormula>F2*E2+D2*G2</calculatedColumnFormula>
    </tableColumn>
    <tableColumn id="10" name="% VAT    (9)" dataDxfId="44" totalsRowDxfId="1" dataCellStyle="Walutowy"/>
    <tableColumn id="9" name="Wartość oferty brutto (10)=8x9" totalsRowFunction="sum" dataDxfId="43" totalsRowDxfId="0">
      <calculatedColumnFormula>H2*1.23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O10" totalsRowShown="0" headerRowDxfId="42" dataDxfId="41" tableBorderDxfId="40">
  <autoFilter ref="A1:O10"/>
  <tableColumns count="15">
    <tableColumn id="1" name="l.p." dataDxfId="39"/>
    <tableColumn id="2" name="Punkt poboru" dataDxfId="38"/>
    <tableColumn id="3" name="Rodzaj obiektu" dataDxfId="37"/>
    <tableColumn id="4" name="adres/ulica" dataDxfId="36"/>
    <tableColumn id="5" name="nr" dataDxfId="35"/>
    <tableColumn id="6" name="kod pocztowy" dataDxfId="34"/>
    <tableColumn id="7" name="miejscowość" dataDxfId="33"/>
    <tableColumn id="8" name="numer ewidencyjny/Ppe" dataDxfId="32"/>
    <tableColumn id="9" name="nr licznika" dataDxfId="31"/>
    <tableColumn id="10" name="taryfa" dataDxfId="30"/>
    <tableColumn id="11" name="moc umowna [kW]" dataDxfId="29"/>
    <tableColumn id="12" name="OSD" dataDxfId="28"/>
    <tableColumn id="13" name="Obecny Sprzedawca" dataDxfId="16"/>
    <tableColumn id="14" name="Data obowiazywania umowy z obecnym sprzedawcą" dataDxfId="15"/>
    <tableColumn id="15" name="Umowa sprzedazy wypowiedziana TAK/NIE" dataDxfId="14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A1:J11" totalsRowCount="1" headerRowDxfId="27">
  <autoFilter ref="A1:J10"/>
  <tableColumns count="10">
    <tableColumn id="1" name="l.p." totalsRowLabel="Suma" dataDxfId="26" totalsRowDxfId="13">
      <calculatedColumnFormula>'Zestawienie Obiektów'!A2</calculatedColumnFormula>
    </tableColumn>
    <tableColumn id="2" name="Punkt poboru" dataDxfId="25" totalsRowDxfId="12">
      <calculatedColumnFormula>'Zestawienie Obiektów'!B2</calculatedColumnFormula>
    </tableColumn>
    <tableColumn id="3" name="Rodzaj obiektu" dataDxfId="24" totalsRowDxfId="11">
      <calculatedColumnFormula>'Zestawienie Obiektów'!C2</calculatedColumnFormula>
    </tableColumn>
    <tableColumn id="4" name="nr licznika" dataDxfId="23" totalsRowDxfId="10">
      <calculatedColumnFormula>'Zestawienie Obiektów'!I2</calculatedColumnFormula>
    </tableColumn>
    <tableColumn id="10" name="Taryfa" dataDxfId="22" totalsRowDxfId="9">
      <calculatedColumnFormula>Tabela2[[#This Row],[taryfa]]</calculatedColumnFormula>
    </tableColumn>
    <tableColumn id="5" name="data rozpoczęcia sprzedazy" dataDxfId="21" totalsRowDxfId="8"/>
    <tableColumn id="6" name="data zakończenia sprzedazy" dataDxfId="20" totalsRowDxfId="7"/>
    <tableColumn id="7" name="ilość miesięcy" dataDxfId="19" totalsRowDxfId="6"/>
    <tableColumn id="8" name="planowane zużycie energii MWh/rok" totalsRowFunction="sum" dataDxfId="18" totalsRowDxfId="5"/>
    <tableColumn id="9" name="planowane zużycie energii MWh dla umowy" totalsRowFunction="sum" dataDxfId="17" totalsRowDxfId="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50"/>
  </sheetPr>
  <dimension ref="A1:J26"/>
  <sheetViews>
    <sheetView tabSelected="1" view="pageLayout" zoomScaleNormal="100" workbookViewId="0">
      <selection activeCell="H13" sqref="H13"/>
    </sheetView>
  </sheetViews>
  <sheetFormatPr defaultRowHeight="15" x14ac:dyDescent="0.25"/>
  <cols>
    <col min="1" max="1" width="5.140625" customWidth="1"/>
    <col min="2" max="2" width="17" customWidth="1"/>
    <col min="3" max="4" width="13" customWidth="1"/>
    <col min="5" max="5" width="18.5703125" customWidth="1"/>
    <col min="6" max="6" width="19.7109375" customWidth="1"/>
    <col min="7" max="7" width="18.28515625" customWidth="1"/>
    <col min="8" max="8" width="21.140625" customWidth="1"/>
    <col min="9" max="9" width="9.28515625" customWidth="1"/>
    <col min="10" max="10" width="20.28515625" customWidth="1"/>
  </cols>
  <sheetData>
    <row r="1" spans="1:10" ht="30.75" customHeight="1" x14ac:dyDescent="0.25">
      <c r="A1" s="18" t="s">
        <v>55</v>
      </c>
      <c r="B1" s="18" t="s">
        <v>56</v>
      </c>
      <c r="C1" s="18" t="s">
        <v>57</v>
      </c>
      <c r="D1" s="18" t="s">
        <v>58</v>
      </c>
      <c r="E1" s="18" t="s">
        <v>59</v>
      </c>
      <c r="F1" s="18" t="s">
        <v>60</v>
      </c>
      <c r="G1" s="18" t="s">
        <v>61</v>
      </c>
      <c r="H1" s="18" t="s">
        <v>64</v>
      </c>
      <c r="I1" s="18" t="s">
        <v>62</v>
      </c>
      <c r="J1" s="18" t="s">
        <v>63</v>
      </c>
    </row>
    <row r="2" spans="1:10" x14ac:dyDescent="0.25">
      <c r="A2" s="1">
        <f>Tabela2[[#This Row],[l.p.]]</f>
        <v>1</v>
      </c>
      <c r="B2" s="1" t="str">
        <f>Tabela2[[#This Row],[Punkt poboru]]</f>
        <v>Potasze WO-6352</v>
      </c>
      <c r="C2" s="1" t="str">
        <f>Tabela2[[#This Row],[nr licznika]]</f>
        <v>303.0003604</v>
      </c>
      <c r="D2" s="1">
        <f>Tabela1[[#This Row],[ilość miesięcy]]</f>
        <v>24</v>
      </c>
      <c r="E2" s="20">
        <f>Tabela1[[#This Row],[planowane zużycie energii MWh dla umowy]]</f>
        <v>223.4</v>
      </c>
      <c r="F2" s="19"/>
      <c r="G2" s="26"/>
      <c r="H2" s="16">
        <f>F2*E2+D2*G2</f>
        <v>0</v>
      </c>
      <c r="I2" s="21">
        <v>23</v>
      </c>
      <c r="J2" s="17">
        <f>H2*1.23</f>
        <v>0</v>
      </c>
    </row>
    <row r="3" spans="1:10" x14ac:dyDescent="0.25">
      <c r="A3" s="1">
        <f>Tabela2[[#This Row],[l.p.]]</f>
        <v>2</v>
      </c>
      <c r="B3" s="1" t="str">
        <f>Tabela2[[#This Row],[Punkt poboru]]</f>
        <v>Kicin WO-1921</v>
      </c>
      <c r="C3" s="1">
        <f>Tabela2[[#This Row],[nr licznika]]</f>
        <v>96861965</v>
      </c>
      <c r="D3" s="1">
        <f>Tabela1[[#This Row],[ilość miesięcy]]</f>
        <v>24</v>
      </c>
      <c r="E3" s="20">
        <f>Tabela1[[#This Row],[planowane zużycie energii MWh dla umowy]]</f>
        <v>355</v>
      </c>
      <c r="F3" s="1"/>
      <c r="G3" s="25"/>
      <c r="H3" s="16">
        <f t="shared" ref="H3:H10" si="0">F3*E3+D3*G3</f>
        <v>0</v>
      </c>
      <c r="I3" s="21">
        <v>23</v>
      </c>
      <c r="J3" s="17">
        <f t="shared" ref="J3:J10" si="1">H3*1.23</f>
        <v>0</v>
      </c>
    </row>
    <row r="4" spans="1:10" x14ac:dyDescent="0.25">
      <c r="A4" s="1">
        <f>Tabela2[[#This Row],[l.p.]]</f>
        <v>3</v>
      </c>
      <c r="B4" s="1" t="str">
        <f>Tabela2[[#This Row],[Punkt poboru]]</f>
        <v>Promnice</v>
      </c>
      <c r="C4" s="1">
        <f>Tabela2[[#This Row],[nr licznika]]</f>
        <v>89131717</v>
      </c>
      <c r="D4" s="1">
        <f>Tabela1[[#This Row],[ilość miesięcy]]</f>
        <v>24</v>
      </c>
      <c r="E4" s="20">
        <f>Tabela1[[#This Row],[planowane zużycie energii MWh dla umowy]]</f>
        <v>164.6</v>
      </c>
      <c r="F4" s="1"/>
      <c r="H4" s="16">
        <f t="shared" si="0"/>
        <v>0</v>
      </c>
      <c r="I4" s="21">
        <v>23</v>
      </c>
      <c r="J4" s="17">
        <f t="shared" si="1"/>
        <v>0</v>
      </c>
    </row>
    <row r="5" spans="1:10" x14ac:dyDescent="0.25">
      <c r="A5" s="1">
        <f>Tabela2[[#This Row],[l.p.]]</f>
        <v>4</v>
      </c>
      <c r="B5" s="1" t="str">
        <f>Tabela2[[#This Row],[Punkt poboru]]</f>
        <v>Annowo</v>
      </c>
      <c r="C5" s="1">
        <f>Tabela2[[#This Row],[nr licznika]]</f>
        <v>7229067</v>
      </c>
      <c r="D5" s="1">
        <f>Tabela1[[#This Row],[ilość miesięcy]]</f>
        <v>24</v>
      </c>
      <c r="E5" s="20">
        <f>Tabela1[[#This Row],[planowane zużycie energii MWh dla umowy]]</f>
        <v>34.6</v>
      </c>
      <c r="F5" s="1"/>
      <c r="H5" s="16">
        <f t="shared" si="0"/>
        <v>0</v>
      </c>
      <c r="I5" s="21">
        <v>23</v>
      </c>
      <c r="J5" s="17">
        <f t="shared" si="1"/>
        <v>0</v>
      </c>
    </row>
    <row r="6" spans="1:10" x14ac:dyDescent="0.25">
      <c r="A6" s="1">
        <f>Tabela2[[#This Row],[l.p.]]</f>
        <v>5</v>
      </c>
      <c r="B6" s="1" t="str">
        <f>Tabela2[[#This Row],[Punkt poboru]]</f>
        <v>Owińska</v>
      </c>
      <c r="C6" s="1">
        <f>Tabela2[[#This Row],[nr licznika]]</f>
        <v>9437332</v>
      </c>
      <c r="D6" s="1">
        <f>Tabela1[[#This Row],[ilość miesięcy]]</f>
        <v>24</v>
      </c>
      <c r="E6" s="20">
        <f>Tabela1[[#This Row],[planowane zużycie energii MWh dla umowy]]</f>
        <v>60.6</v>
      </c>
      <c r="F6" s="1"/>
      <c r="H6" s="16">
        <f t="shared" si="0"/>
        <v>0</v>
      </c>
      <c r="I6" s="21">
        <v>23</v>
      </c>
      <c r="J6" s="17">
        <f t="shared" si="1"/>
        <v>0</v>
      </c>
    </row>
    <row r="7" spans="1:10" x14ac:dyDescent="0.25">
      <c r="A7" s="1">
        <f>Tabela2[[#This Row],[l.p.]]</f>
        <v>6</v>
      </c>
      <c r="B7" s="1" t="str">
        <f>Tabela2[[#This Row],[Punkt poboru]]</f>
        <v>Czerwonak</v>
      </c>
      <c r="C7" s="1">
        <f>Tabela2[[#This Row],[nr licznika]]</f>
        <v>46632704</v>
      </c>
      <c r="D7" s="1">
        <f>Tabela1[[#This Row],[ilość miesięcy]]</f>
        <v>24</v>
      </c>
      <c r="E7" s="20">
        <f>Tabela1[[#This Row],[planowane zużycie energii MWh dla umowy]]</f>
        <v>44.1</v>
      </c>
      <c r="F7" s="1"/>
      <c r="H7" s="16">
        <f t="shared" si="0"/>
        <v>0</v>
      </c>
      <c r="I7" s="21">
        <v>23</v>
      </c>
      <c r="J7" s="17">
        <f t="shared" si="1"/>
        <v>0</v>
      </c>
    </row>
    <row r="8" spans="1:10" x14ac:dyDescent="0.25">
      <c r="A8" s="1">
        <f>Tabela2[[#This Row],[l.p.]]</f>
        <v>7</v>
      </c>
      <c r="B8" s="1" t="str">
        <f>Tabela2[[#This Row],[Punkt poboru]]</f>
        <v>Czerwonak/Kicin</v>
      </c>
      <c r="C8" s="1">
        <f>Tabela2[[#This Row],[nr licznika]]</f>
        <v>63042483</v>
      </c>
      <c r="D8" s="1">
        <f>Tabela1[[#This Row],[ilość miesięcy]]</f>
        <v>24</v>
      </c>
      <c r="E8" s="20">
        <f>Tabela1[[#This Row],[planowane zużycie energii MWh dla umowy]]</f>
        <v>1</v>
      </c>
      <c r="F8" s="1"/>
      <c r="H8" s="16">
        <f t="shared" si="0"/>
        <v>0</v>
      </c>
      <c r="I8" s="21">
        <v>23</v>
      </c>
      <c r="J8" s="17">
        <f t="shared" si="1"/>
        <v>0</v>
      </c>
    </row>
    <row r="9" spans="1:10" x14ac:dyDescent="0.25">
      <c r="A9" s="1">
        <f>Tabela2[[#This Row],[l.p.]]</f>
        <v>8</v>
      </c>
      <c r="B9" s="1" t="str">
        <f>Tabela2[[#This Row],[Punkt poboru]]</f>
        <v>Promnice</v>
      </c>
      <c r="C9" s="1">
        <f>Tabela2[[#This Row],[nr licznika]]</f>
        <v>7896157</v>
      </c>
      <c r="D9" s="1">
        <f>Tabela1[[#This Row],[ilość miesięcy]]</f>
        <v>24</v>
      </c>
      <c r="E9" s="20">
        <f>Tabela1[[#This Row],[planowane zużycie energii MWh dla umowy]]</f>
        <v>0.5</v>
      </c>
      <c r="F9" s="1"/>
      <c r="H9" s="16">
        <f t="shared" si="0"/>
        <v>0</v>
      </c>
      <c r="I9" s="21">
        <v>23</v>
      </c>
      <c r="J9" s="17">
        <f t="shared" si="1"/>
        <v>0</v>
      </c>
    </row>
    <row r="10" spans="1:10" x14ac:dyDescent="0.25">
      <c r="A10" s="1">
        <f>Tabela2[[#This Row],[l.p.]]</f>
        <v>9</v>
      </c>
      <c r="B10" s="1" t="str">
        <f>Tabela2[[#This Row],[Punkt poboru]]</f>
        <v>Mesko/Bolechowo</v>
      </c>
      <c r="C10" s="1">
        <f>Tabela2[[#This Row],[nr licznika]]</f>
        <v>0</v>
      </c>
      <c r="D10" s="1">
        <f>Tabela1[[#This Row],[ilość miesięcy]]</f>
        <v>24</v>
      </c>
      <c r="E10" s="20">
        <f>Tabela1[[#This Row],[planowane zużycie energii MWh dla umowy]]</f>
        <v>162.80000000000001</v>
      </c>
      <c r="F10" s="1"/>
      <c r="H10" s="16">
        <f t="shared" si="0"/>
        <v>0</v>
      </c>
      <c r="I10" s="21">
        <v>23</v>
      </c>
      <c r="J10" s="17">
        <f t="shared" si="1"/>
        <v>0</v>
      </c>
    </row>
    <row r="11" spans="1:10" x14ac:dyDescent="0.25">
      <c r="A11" t="s">
        <v>53</v>
      </c>
      <c r="E11" s="1">
        <f>SUBTOTAL(109,Tabela3[ilość energii MWh      (5)])</f>
        <v>1046.6000000000001</v>
      </c>
      <c r="H11" s="24">
        <f>SUBTOTAL(109,Tabela3[wartość oferty netto (8) = (5)x(6) +( 4)x(7)])</f>
        <v>0</v>
      </c>
      <c r="I11" s="24"/>
      <c r="J11" s="17">
        <f>SUBTOTAL(109,Tabela3[Wartość oferty brutto (10)=8x9])</f>
        <v>0</v>
      </c>
    </row>
    <row r="13" spans="1:10" x14ac:dyDescent="0.25">
      <c r="A13" s="14" t="s">
        <v>66</v>
      </c>
    </row>
    <row r="14" spans="1:10" x14ac:dyDescent="0.25">
      <c r="A14" s="14" t="s">
        <v>67</v>
      </c>
    </row>
    <row r="22" spans="8:8" x14ac:dyDescent="0.25">
      <c r="H22" t="s">
        <v>70</v>
      </c>
    </row>
    <row r="26" spans="8:8" x14ac:dyDescent="0.25">
      <c r="H26" t="s">
        <v>71</v>
      </c>
    </row>
  </sheetData>
  <pageMargins left="0.7" right="0.7" top="0.75" bottom="0.75" header="0.3" footer="0.3"/>
  <pageSetup paperSize="9" scale="84" orientation="landscape" r:id="rId1"/>
  <headerFooter>
    <oddHeader>&amp;CDostawa energii elektrycznej na lata 2020-2021 
dla Gminnego Przedsiębiorstwa Wodociągowego Sp. z o.o. ul. Piaskowa 1 62-028 Koziegłowy
&amp;RZałącznik nr 3 do SIWZ</oddHeader>
    <oddFooter>Strona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12"/>
  <sheetViews>
    <sheetView workbookViewId="0">
      <selection activeCell="M16" sqref="M16"/>
    </sheetView>
  </sheetViews>
  <sheetFormatPr defaultRowHeight="12" x14ac:dyDescent="0.2"/>
  <cols>
    <col min="1" max="1" width="4.28515625" style="13" customWidth="1"/>
    <col min="2" max="2" width="15.140625" style="10" customWidth="1"/>
    <col min="3" max="3" width="16.28515625" style="10" customWidth="1"/>
    <col min="4" max="4" width="13" style="10" customWidth="1"/>
    <col min="5" max="5" width="6.28515625" style="10" customWidth="1"/>
    <col min="6" max="6" width="11.28515625" style="10" customWidth="1"/>
    <col min="7" max="7" width="14.42578125" style="10" customWidth="1"/>
    <col min="8" max="8" width="25" style="10" customWidth="1"/>
    <col min="9" max="9" width="12" style="10" customWidth="1"/>
    <col min="10" max="11" width="8.28515625" style="10" customWidth="1"/>
    <col min="12" max="12" width="13.7109375" style="10" customWidth="1"/>
    <col min="13" max="13" width="13.42578125" style="10" customWidth="1"/>
    <col min="14" max="14" width="14.85546875" style="10" customWidth="1"/>
    <col min="15" max="15" width="11.85546875" style="10" customWidth="1"/>
    <col min="16" max="16384" width="9.140625" style="10"/>
  </cols>
  <sheetData>
    <row r="1" spans="1:15" s="8" customFormat="1" ht="91.5" customHeight="1" thickBot="1" x14ac:dyDescent="0.25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5" t="s">
        <v>17</v>
      </c>
      <c r="L1" s="4" t="s">
        <v>43</v>
      </c>
      <c r="M1" s="5" t="s">
        <v>45</v>
      </c>
      <c r="N1" s="6" t="s">
        <v>46</v>
      </c>
      <c r="O1" s="7" t="s">
        <v>47</v>
      </c>
    </row>
    <row r="2" spans="1:15" ht="24.75" thickBot="1" x14ac:dyDescent="0.25">
      <c r="A2" s="15">
        <v>1</v>
      </c>
      <c r="B2" s="9" t="s">
        <v>31</v>
      </c>
      <c r="C2" s="9" t="s">
        <v>11</v>
      </c>
      <c r="D2" s="9"/>
      <c r="E2" s="9"/>
      <c r="F2" s="9" t="s">
        <v>33</v>
      </c>
      <c r="G2" s="9" t="s">
        <v>10</v>
      </c>
      <c r="H2" s="9" t="s">
        <v>30</v>
      </c>
      <c r="I2" s="9" t="s">
        <v>12</v>
      </c>
      <c r="J2" s="9" t="s">
        <v>13</v>
      </c>
      <c r="K2" s="9">
        <v>30</v>
      </c>
      <c r="L2" s="9" t="s">
        <v>44</v>
      </c>
      <c r="M2" s="9" t="s">
        <v>68</v>
      </c>
      <c r="N2" s="27">
        <v>43830</v>
      </c>
      <c r="O2" s="28" t="s">
        <v>48</v>
      </c>
    </row>
    <row r="3" spans="1:15" ht="24.75" thickBot="1" x14ac:dyDescent="0.25">
      <c r="A3" s="15">
        <v>2</v>
      </c>
      <c r="B3" s="11" t="s">
        <v>39</v>
      </c>
      <c r="C3" s="11" t="s">
        <v>11</v>
      </c>
      <c r="D3" s="11" t="s">
        <v>15</v>
      </c>
      <c r="E3" s="11"/>
      <c r="F3" s="11" t="s">
        <v>34</v>
      </c>
      <c r="G3" s="11" t="s">
        <v>14</v>
      </c>
      <c r="H3" s="11" t="s">
        <v>40</v>
      </c>
      <c r="I3" s="11">
        <v>96861965</v>
      </c>
      <c r="J3" s="11" t="s">
        <v>16</v>
      </c>
      <c r="K3" s="11">
        <v>40</v>
      </c>
      <c r="L3" s="9" t="s">
        <v>44</v>
      </c>
      <c r="M3" s="9" t="s">
        <v>68</v>
      </c>
      <c r="N3" s="27">
        <v>43830</v>
      </c>
      <c r="O3" s="28" t="s">
        <v>48</v>
      </c>
    </row>
    <row r="4" spans="1:15" ht="24.75" thickBot="1" x14ac:dyDescent="0.25">
      <c r="A4" s="15">
        <v>3</v>
      </c>
      <c r="B4" s="11" t="s">
        <v>18</v>
      </c>
      <c r="C4" s="11" t="s">
        <v>11</v>
      </c>
      <c r="D4" s="11" t="s">
        <v>19</v>
      </c>
      <c r="E4" s="11">
        <v>58</v>
      </c>
      <c r="F4" s="11" t="s">
        <v>33</v>
      </c>
      <c r="G4" s="11" t="s">
        <v>18</v>
      </c>
      <c r="H4" s="11" t="s">
        <v>32</v>
      </c>
      <c r="I4" s="11">
        <v>89131717</v>
      </c>
      <c r="J4" s="11" t="s">
        <v>20</v>
      </c>
      <c r="K4" s="11">
        <v>11</v>
      </c>
      <c r="L4" s="9" t="s">
        <v>44</v>
      </c>
      <c r="M4" s="9" t="s">
        <v>68</v>
      </c>
      <c r="N4" s="27">
        <v>43830</v>
      </c>
      <c r="O4" s="28" t="s">
        <v>48</v>
      </c>
    </row>
    <row r="5" spans="1:15" ht="24.75" thickBot="1" x14ac:dyDescent="0.25">
      <c r="A5" s="15">
        <v>4</v>
      </c>
      <c r="B5" s="11" t="s">
        <v>21</v>
      </c>
      <c r="C5" s="11" t="s">
        <v>11</v>
      </c>
      <c r="D5" s="11"/>
      <c r="E5" s="11"/>
      <c r="F5" s="11" t="s">
        <v>33</v>
      </c>
      <c r="G5" s="11" t="s">
        <v>21</v>
      </c>
      <c r="H5" s="11" t="s">
        <v>41</v>
      </c>
      <c r="I5" s="11">
        <v>7229067</v>
      </c>
      <c r="J5" s="11" t="s">
        <v>20</v>
      </c>
      <c r="K5" s="11">
        <v>22</v>
      </c>
      <c r="L5" s="9" t="s">
        <v>44</v>
      </c>
      <c r="M5" s="9" t="s">
        <v>68</v>
      </c>
      <c r="N5" s="27">
        <v>43830</v>
      </c>
      <c r="O5" s="28" t="s">
        <v>48</v>
      </c>
    </row>
    <row r="6" spans="1:15" ht="24.75" thickBot="1" x14ac:dyDescent="0.25">
      <c r="A6" s="15">
        <v>5</v>
      </c>
      <c r="B6" s="11" t="s">
        <v>22</v>
      </c>
      <c r="C6" s="11" t="s">
        <v>11</v>
      </c>
      <c r="D6" s="11" t="s">
        <v>23</v>
      </c>
      <c r="E6" s="11">
        <v>14</v>
      </c>
      <c r="F6" s="11" t="s">
        <v>33</v>
      </c>
      <c r="G6" s="11" t="s">
        <v>22</v>
      </c>
      <c r="H6" s="11" t="s">
        <v>42</v>
      </c>
      <c r="I6" s="11">
        <v>9437332</v>
      </c>
      <c r="J6" s="11" t="s">
        <v>20</v>
      </c>
      <c r="K6" s="11">
        <v>27</v>
      </c>
      <c r="L6" s="9" t="s">
        <v>44</v>
      </c>
      <c r="M6" s="9" t="s">
        <v>68</v>
      </c>
      <c r="N6" s="27">
        <v>43830</v>
      </c>
      <c r="O6" s="28" t="s">
        <v>48</v>
      </c>
    </row>
    <row r="7" spans="1:15" ht="24.75" thickBot="1" x14ac:dyDescent="0.25">
      <c r="A7" s="15">
        <v>6</v>
      </c>
      <c r="B7" s="11" t="s">
        <v>24</v>
      </c>
      <c r="C7" s="11" t="s">
        <v>11</v>
      </c>
      <c r="D7" s="11" t="s">
        <v>25</v>
      </c>
      <c r="E7" s="11"/>
      <c r="F7" s="11" t="s">
        <v>34</v>
      </c>
      <c r="G7" s="11" t="s">
        <v>24</v>
      </c>
      <c r="H7" s="11" t="s">
        <v>37</v>
      </c>
      <c r="I7" s="11">
        <v>46632704</v>
      </c>
      <c r="J7" s="11" t="s">
        <v>20</v>
      </c>
      <c r="K7" s="11">
        <v>27</v>
      </c>
      <c r="L7" s="9" t="s">
        <v>44</v>
      </c>
      <c r="M7" s="9" t="s">
        <v>68</v>
      </c>
      <c r="N7" s="27">
        <v>43830</v>
      </c>
      <c r="O7" s="28" t="s">
        <v>48</v>
      </c>
    </row>
    <row r="8" spans="1:15" ht="24.75" thickBot="1" x14ac:dyDescent="0.25">
      <c r="A8" s="15">
        <v>7</v>
      </c>
      <c r="B8" s="11" t="s">
        <v>26</v>
      </c>
      <c r="C8" s="11" t="s">
        <v>11</v>
      </c>
      <c r="D8" s="11" t="s">
        <v>35</v>
      </c>
      <c r="E8" s="11"/>
      <c r="F8" s="11" t="s">
        <v>34</v>
      </c>
      <c r="G8" s="11" t="s">
        <v>14</v>
      </c>
      <c r="H8" s="11" t="s">
        <v>36</v>
      </c>
      <c r="I8" s="11">
        <v>63042483</v>
      </c>
      <c r="J8" s="11" t="s">
        <v>20</v>
      </c>
      <c r="K8" s="11">
        <v>7</v>
      </c>
      <c r="L8" s="9" t="s">
        <v>44</v>
      </c>
      <c r="M8" s="9" t="s">
        <v>68</v>
      </c>
      <c r="N8" s="27">
        <v>43830</v>
      </c>
      <c r="O8" s="28" t="s">
        <v>48</v>
      </c>
    </row>
    <row r="9" spans="1:15" ht="24.75" thickBot="1" x14ac:dyDescent="0.25">
      <c r="A9" s="15">
        <v>8</v>
      </c>
      <c r="B9" s="11" t="s">
        <v>18</v>
      </c>
      <c r="C9" s="11" t="s">
        <v>11</v>
      </c>
      <c r="D9" s="11" t="s">
        <v>19</v>
      </c>
      <c r="E9" s="11"/>
      <c r="F9" s="11" t="s">
        <v>33</v>
      </c>
      <c r="G9" s="11" t="s">
        <v>18</v>
      </c>
      <c r="H9" s="11" t="s">
        <v>38</v>
      </c>
      <c r="I9" s="11">
        <v>7896157</v>
      </c>
      <c r="J9" s="11" t="s">
        <v>20</v>
      </c>
      <c r="K9" s="11">
        <v>5</v>
      </c>
      <c r="L9" s="9" t="s">
        <v>44</v>
      </c>
      <c r="M9" s="9" t="s">
        <v>68</v>
      </c>
      <c r="N9" s="27">
        <v>43830</v>
      </c>
      <c r="O9" s="28" t="s">
        <v>48</v>
      </c>
    </row>
    <row r="10" spans="1:15" ht="36.75" thickBot="1" x14ac:dyDescent="0.25">
      <c r="A10" s="15">
        <v>9</v>
      </c>
      <c r="B10" s="12" t="s">
        <v>27</v>
      </c>
      <c r="C10" s="12" t="s">
        <v>11</v>
      </c>
      <c r="D10" s="12" t="s">
        <v>28</v>
      </c>
      <c r="E10" s="12"/>
      <c r="F10" s="12" t="s">
        <v>33</v>
      </c>
      <c r="G10" s="12" t="s">
        <v>29</v>
      </c>
      <c r="H10" s="12" t="s">
        <v>69</v>
      </c>
      <c r="I10" s="12"/>
      <c r="J10" s="12" t="s">
        <v>20</v>
      </c>
      <c r="K10" s="12">
        <v>24</v>
      </c>
      <c r="L10" s="12" t="s">
        <v>44</v>
      </c>
      <c r="M10" s="9" t="s">
        <v>68</v>
      </c>
      <c r="N10" s="27">
        <v>43830</v>
      </c>
      <c r="O10" s="28" t="s">
        <v>48</v>
      </c>
    </row>
    <row r="12" spans="1:15" ht="20.100000000000001" customHeight="1" x14ac:dyDescent="0.2"/>
  </sheetData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2"/>
  <sheetViews>
    <sheetView workbookViewId="0">
      <selection activeCell="F24" sqref="F24"/>
    </sheetView>
  </sheetViews>
  <sheetFormatPr defaultRowHeight="15" x14ac:dyDescent="0.25"/>
  <cols>
    <col min="1" max="1" width="6" customWidth="1"/>
    <col min="2" max="2" width="15.140625" customWidth="1"/>
    <col min="3" max="3" width="16.28515625" customWidth="1"/>
    <col min="4" max="4" width="12" customWidth="1"/>
    <col min="5" max="5" width="16.42578125" customWidth="1"/>
    <col min="6" max="6" width="13.140625" customWidth="1"/>
    <col min="7" max="7" width="12.5703125" customWidth="1"/>
    <col min="8" max="8" width="12.28515625" customWidth="1"/>
    <col min="9" max="9" width="13.85546875" customWidth="1"/>
  </cols>
  <sheetData>
    <row r="1" spans="1:10" s="3" customFormat="1" ht="68.25" customHeight="1" x14ac:dyDescent="0.25">
      <c r="A1" s="18" t="s">
        <v>0</v>
      </c>
      <c r="B1" s="18" t="s">
        <v>1</v>
      </c>
      <c r="C1" s="18" t="s">
        <v>2</v>
      </c>
      <c r="D1" s="18" t="s">
        <v>8</v>
      </c>
      <c r="E1" s="18" t="s">
        <v>65</v>
      </c>
      <c r="F1" s="18" t="s">
        <v>49</v>
      </c>
      <c r="G1" s="18" t="s">
        <v>50</v>
      </c>
      <c r="H1" s="18" t="s">
        <v>51</v>
      </c>
      <c r="I1" s="18" t="s">
        <v>54</v>
      </c>
      <c r="J1" s="18" t="s">
        <v>52</v>
      </c>
    </row>
    <row r="2" spans="1:10" x14ac:dyDescent="0.25">
      <c r="A2" s="1">
        <f>'Zestawienie Obiektów'!A2</f>
        <v>1</v>
      </c>
      <c r="B2" s="1" t="str">
        <f>'Zestawienie Obiektów'!B2</f>
        <v>Potasze WO-6352</v>
      </c>
      <c r="C2" s="1" t="str">
        <f>'Zestawienie Obiektów'!C2</f>
        <v>stacja wodociągowa</v>
      </c>
      <c r="D2" s="1" t="str">
        <f>'Zestawienie Obiektów'!I2</f>
        <v>303.0003604</v>
      </c>
      <c r="E2" s="1" t="str">
        <f>Tabela2[[#This Row],[taryfa]]</f>
        <v>B21</v>
      </c>
      <c r="F2" s="22">
        <v>43831</v>
      </c>
      <c r="G2" s="22">
        <v>44561</v>
      </c>
      <c r="H2" s="1">
        <v>24</v>
      </c>
      <c r="I2" s="23">
        <v>111.7</v>
      </c>
      <c r="J2" s="23">
        <f>I2*2</f>
        <v>223.4</v>
      </c>
    </row>
    <row r="3" spans="1:10" x14ac:dyDescent="0.25">
      <c r="A3" s="1">
        <f>'Zestawienie Obiektów'!A3</f>
        <v>2</v>
      </c>
      <c r="B3" s="1" t="str">
        <f>'Zestawienie Obiektów'!B3</f>
        <v>Kicin WO-1921</v>
      </c>
      <c r="C3" s="1" t="str">
        <f>'Zestawienie Obiektów'!C3</f>
        <v>stacja wodociągowa</v>
      </c>
      <c r="D3" s="1">
        <f>'Zestawienie Obiektów'!I3</f>
        <v>96861965</v>
      </c>
      <c r="E3" s="1" t="str">
        <f>Tabela2[[#This Row],[taryfa]]</f>
        <v>C21</v>
      </c>
      <c r="F3" s="22">
        <v>43831</v>
      </c>
      <c r="G3" s="22">
        <v>44561</v>
      </c>
      <c r="H3" s="1">
        <v>24</v>
      </c>
      <c r="I3" s="23">
        <v>177.5</v>
      </c>
      <c r="J3" s="23">
        <f t="shared" ref="J3:J8" si="0">I3*2</f>
        <v>355</v>
      </c>
    </row>
    <row r="4" spans="1:10" x14ac:dyDescent="0.25">
      <c r="A4" s="1">
        <f>'Zestawienie Obiektów'!A4</f>
        <v>3</v>
      </c>
      <c r="B4" s="1" t="str">
        <f>'Zestawienie Obiektów'!B4</f>
        <v>Promnice</v>
      </c>
      <c r="C4" s="1" t="str">
        <f>'Zestawienie Obiektów'!C4</f>
        <v>stacja wodociągowa</v>
      </c>
      <c r="D4" s="1">
        <f>'Zestawienie Obiektów'!I4</f>
        <v>89131717</v>
      </c>
      <c r="E4" s="1" t="str">
        <f>Tabela2[[#This Row],[taryfa]]</f>
        <v>C11</v>
      </c>
      <c r="F4" s="22">
        <v>43831</v>
      </c>
      <c r="G4" s="22">
        <v>44561</v>
      </c>
      <c r="H4" s="1">
        <v>24</v>
      </c>
      <c r="I4" s="23">
        <v>82.3</v>
      </c>
      <c r="J4" s="23">
        <f t="shared" si="0"/>
        <v>164.6</v>
      </c>
    </row>
    <row r="5" spans="1:10" x14ac:dyDescent="0.25">
      <c r="A5" s="1">
        <f>'Zestawienie Obiektów'!A5</f>
        <v>4</v>
      </c>
      <c r="B5" s="1" t="str">
        <f>'Zestawienie Obiektów'!B5</f>
        <v>Annowo</v>
      </c>
      <c r="C5" s="1" t="str">
        <f>'Zestawienie Obiektów'!C5</f>
        <v>stacja wodociągowa</v>
      </c>
      <c r="D5" s="1">
        <f>'Zestawienie Obiektów'!I5</f>
        <v>7229067</v>
      </c>
      <c r="E5" s="1" t="str">
        <f>Tabela2[[#This Row],[taryfa]]</f>
        <v>C11</v>
      </c>
      <c r="F5" s="22">
        <v>43831</v>
      </c>
      <c r="G5" s="22">
        <v>44561</v>
      </c>
      <c r="H5" s="1">
        <v>24</v>
      </c>
      <c r="I5" s="23">
        <v>34.6</v>
      </c>
      <c r="J5" s="23">
        <f>I5</f>
        <v>34.6</v>
      </c>
    </row>
    <row r="6" spans="1:10" x14ac:dyDescent="0.25">
      <c r="A6" s="1">
        <f>'Zestawienie Obiektów'!A6</f>
        <v>5</v>
      </c>
      <c r="B6" s="1" t="str">
        <f>'Zestawienie Obiektów'!B6</f>
        <v>Owińska</v>
      </c>
      <c r="C6" s="1" t="str">
        <f>'Zestawienie Obiektów'!C6</f>
        <v>stacja wodociągowa</v>
      </c>
      <c r="D6" s="1">
        <f>'Zestawienie Obiektów'!I6</f>
        <v>9437332</v>
      </c>
      <c r="E6" s="1" t="str">
        <f>Tabela2[[#This Row],[taryfa]]</f>
        <v>C11</v>
      </c>
      <c r="F6" s="22">
        <v>43831</v>
      </c>
      <c r="G6" s="22">
        <v>44561</v>
      </c>
      <c r="H6" s="1">
        <v>24</v>
      </c>
      <c r="I6" s="23">
        <v>60.6</v>
      </c>
      <c r="J6" s="23">
        <f>I6</f>
        <v>60.6</v>
      </c>
    </row>
    <row r="7" spans="1:10" x14ac:dyDescent="0.25">
      <c r="A7" s="1">
        <f>'Zestawienie Obiektów'!A7</f>
        <v>6</v>
      </c>
      <c r="B7" s="1" t="str">
        <f>'Zestawienie Obiektów'!B7</f>
        <v>Czerwonak</v>
      </c>
      <c r="C7" s="1" t="str">
        <f>'Zestawienie Obiektów'!C7</f>
        <v>stacja wodociągowa</v>
      </c>
      <c r="D7" s="1">
        <f>'Zestawienie Obiektów'!I7</f>
        <v>46632704</v>
      </c>
      <c r="E7" s="1" t="str">
        <f>Tabela2[[#This Row],[taryfa]]</f>
        <v>C11</v>
      </c>
      <c r="F7" s="22">
        <v>43831</v>
      </c>
      <c r="G7" s="22">
        <v>44561</v>
      </c>
      <c r="H7" s="1">
        <v>24</v>
      </c>
      <c r="I7" s="23">
        <v>44.1</v>
      </c>
      <c r="J7" s="23">
        <f>I7</f>
        <v>44.1</v>
      </c>
    </row>
    <row r="8" spans="1:10" x14ac:dyDescent="0.25">
      <c r="A8" s="1">
        <f>'Zestawienie Obiektów'!A8</f>
        <v>7</v>
      </c>
      <c r="B8" s="1" t="str">
        <f>'Zestawienie Obiektów'!B8</f>
        <v>Czerwonak/Kicin</v>
      </c>
      <c r="C8" s="1" t="str">
        <f>'Zestawienie Obiektów'!C8</f>
        <v>stacja wodociągowa</v>
      </c>
      <c r="D8" s="1">
        <f>'Zestawienie Obiektów'!I8</f>
        <v>63042483</v>
      </c>
      <c r="E8" s="1" t="str">
        <f>Tabela2[[#This Row],[taryfa]]</f>
        <v>C11</v>
      </c>
      <c r="F8" s="22">
        <v>43831</v>
      </c>
      <c r="G8" s="22">
        <v>44561</v>
      </c>
      <c r="H8" s="1">
        <v>24</v>
      </c>
      <c r="I8" s="23">
        <v>0.5</v>
      </c>
      <c r="J8" s="23">
        <f t="shared" si="0"/>
        <v>1</v>
      </c>
    </row>
    <row r="9" spans="1:10" x14ac:dyDescent="0.25">
      <c r="A9" s="1">
        <f>'Zestawienie Obiektów'!A9</f>
        <v>8</v>
      </c>
      <c r="B9" s="1" t="str">
        <f>'Zestawienie Obiektów'!B9</f>
        <v>Promnice</v>
      </c>
      <c r="C9" s="1" t="str">
        <f>'Zestawienie Obiektów'!C9</f>
        <v>stacja wodociągowa</v>
      </c>
      <c r="D9" s="1">
        <f>'Zestawienie Obiektów'!I9</f>
        <v>7896157</v>
      </c>
      <c r="E9" s="1" t="str">
        <f>Tabela2[[#This Row],[taryfa]]</f>
        <v>C11</v>
      </c>
      <c r="F9" s="22">
        <v>43831</v>
      </c>
      <c r="G9" s="22">
        <v>44561</v>
      </c>
      <c r="H9" s="1">
        <v>24</v>
      </c>
      <c r="I9" s="23">
        <v>0.5</v>
      </c>
      <c r="J9" s="23">
        <f>I9</f>
        <v>0.5</v>
      </c>
    </row>
    <row r="10" spans="1:10" x14ac:dyDescent="0.25">
      <c r="A10" s="1">
        <f>'Zestawienie Obiektów'!A10</f>
        <v>9</v>
      </c>
      <c r="B10" s="1" t="str">
        <f>'Zestawienie Obiektów'!B10</f>
        <v>Mesko/Bolechowo</v>
      </c>
      <c r="C10" s="1" t="str">
        <f>'Zestawienie Obiektów'!C10</f>
        <v>stacja wodociągowa</v>
      </c>
      <c r="D10" s="1">
        <f>'Zestawienie Obiektów'!I10</f>
        <v>0</v>
      </c>
      <c r="E10" s="1" t="str">
        <f>Tabela2[[#This Row],[taryfa]]</f>
        <v>C11</v>
      </c>
      <c r="F10" s="22">
        <v>43831</v>
      </c>
      <c r="G10" s="22">
        <v>44561</v>
      </c>
      <c r="H10" s="1">
        <v>24</v>
      </c>
      <c r="I10" s="23">
        <v>81.400000000000006</v>
      </c>
      <c r="J10" s="23">
        <f>I10*2</f>
        <v>162.80000000000001</v>
      </c>
    </row>
    <row r="11" spans="1:10" x14ac:dyDescent="0.25">
      <c r="A11" s="1" t="s">
        <v>53</v>
      </c>
      <c r="B11" s="1"/>
      <c r="C11" s="1"/>
      <c r="D11" s="1"/>
      <c r="E11" s="1"/>
      <c r="F11" s="1"/>
      <c r="G11" s="1"/>
      <c r="H11" s="1"/>
      <c r="I11" s="23">
        <f>SUBTOTAL(109,Tabela1[planowane zużycie energii MWh/rok])</f>
        <v>593.20000000000005</v>
      </c>
      <c r="J11" s="23">
        <f>SUBTOTAL(109,Tabela1[planowane zużycie energii MWh dla umowy])</f>
        <v>1046.6000000000001</v>
      </c>
    </row>
    <row r="12" spans="1:10" x14ac:dyDescent="0.25">
      <c r="E12" s="2"/>
      <c r="F12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Oferta Cenowa</vt:lpstr>
      <vt:lpstr>Zestawienie Obiektów</vt:lpstr>
      <vt:lpstr>Zużycie energii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Kowalczyk</dc:creator>
  <cp:lastModifiedBy>Daniel Kowalczyk</cp:lastModifiedBy>
  <cp:lastPrinted>2015-10-12T19:54:51Z</cp:lastPrinted>
  <dcterms:created xsi:type="dcterms:W3CDTF">2015-05-18T13:50:36Z</dcterms:created>
  <dcterms:modified xsi:type="dcterms:W3CDTF">2019-09-26T14:48:43Z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1208813847</vt:i4>
  </property>
  <property fmtid="{D5CDD505-2E9C-101B-9397-08002B2CF9AE}" pid="3" name="_NewReviewCycle">
    <vt:lpwstr/>
  </property>
  <property fmtid="{D5CDD505-2E9C-101B-9397-08002B2CF9AE}" pid="4" name="_EmailSubject">
    <vt:lpwstr>Dokumentacja Przetargowa - dostawa energii</vt:lpwstr>
  </property>
  <property fmtid="{D5CDD505-2E9C-101B-9397-08002B2CF9AE}" pid="5" name="_AuthorEmail">
    <vt:lpwstr>daniel.kowalczyk@powergo.pl</vt:lpwstr>
  </property>
  <property fmtid="{D5CDD505-2E9C-101B-9397-08002B2CF9AE}" pid="6" name="_AuthorEmailDisplayName">
    <vt:lpwstr>Daniel Kowalczyk | powerGO</vt:lpwstr>
  </property>
</Properties>
</file>